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020"/>
  </bookViews>
  <sheets>
    <sheet name="Plan1" sheetId="1" r:id="rId1"/>
  </sheets>
  <definedNames>
    <definedName name="_xlnm.Print_Area" localSheetId="0">Plan1!$A$1:$M$61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12" i="1"/>
  <c r="H58" i="1" l="1"/>
  <c r="I58" i="1"/>
  <c r="J58" i="1"/>
  <c r="K58" i="1" l="1"/>
  <c r="L58" i="1" s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4" i="1"/>
  <c r="G10" i="1" l="1"/>
  <c r="G9" i="1"/>
  <c r="G8" i="1"/>
  <c r="H35" i="1" l="1"/>
  <c r="I35" i="1"/>
  <c r="J35" i="1"/>
  <c r="K35" i="1" l="1"/>
  <c r="Q8" i="1"/>
  <c r="Q6" i="1"/>
  <c r="Q7" i="1"/>
  <c r="Q9" i="1"/>
  <c r="Q10" i="1"/>
  <c r="Q11" i="1"/>
  <c r="H57" i="1"/>
  <c r="H59" i="1"/>
  <c r="H56" i="1"/>
  <c r="H47" i="1"/>
  <c r="H48" i="1"/>
  <c r="H49" i="1"/>
  <c r="H50" i="1"/>
  <c r="H51" i="1"/>
  <c r="H52" i="1"/>
  <c r="H53" i="1"/>
  <c r="H54" i="1"/>
  <c r="H46" i="1"/>
  <c r="H40" i="1"/>
  <c r="H41" i="1"/>
  <c r="H42" i="1"/>
  <c r="H43" i="1"/>
  <c r="H44" i="1"/>
  <c r="H39" i="1"/>
  <c r="H32" i="1"/>
  <c r="H33" i="1"/>
  <c r="H34" i="1"/>
  <c r="H36" i="1"/>
  <c r="H37" i="1"/>
  <c r="H31" i="1"/>
  <c r="H23" i="1"/>
  <c r="H24" i="1"/>
  <c r="H25" i="1"/>
  <c r="H26" i="1"/>
  <c r="H27" i="1"/>
  <c r="H28" i="1"/>
  <c r="H29" i="1"/>
  <c r="H22" i="1"/>
  <c r="H19" i="1"/>
  <c r="H20" i="1"/>
  <c r="H18" i="1"/>
  <c r="H14" i="1"/>
  <c r="H15" i="1"/>
  <c r="H16" i="1"/>
  <c r="H13" i="1"/>
  <c r="H5" i="1"/>
  <c r="H6" i="1"/>
  <c r="H7" i="1"/>
  <c r="H8" i="1"/>
  <c r="H9" i="1"/>
  <c r="H10" i="1"/>
  <c r="H11" i="1"/>
  <c r="I57" i="1" l="1"/>
  <c r="J57" i="1"/>
  <c r="I59" i="1"/>
  <c r="J59" i="1"/>
  <c r="J56" i="1"/>
  <c r="I5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J46" i="1"/>
  <c r="I46" i="1"/>
  <c r="I40" i="1"/>
  <c r="J40" i="1"/>
  <c r="I41" i="1"/>
  <c r="J41" i="1"/>
  <c r="I42" i="1"/>
  <c r="J42" i="1"/>
  <c r="I43" i="1"/>
  <c r="J43" i="1"/>
  <c r="I44" i="1"/>
  <c r="J44" i="1"/>
  <c r="J39" i="1"/>
  <c r="I39" i="1"/>
  <c r="I32" i="1"/>
  <c r="J32" i="1"/>
  <c r="I33" i="1"/>
  <c r="J33" i="1"/>
  <c r="I34" i="1"/>
  <c r="J34" i="1"/>
  <c r="I36" i="1"/>
  <c r="J36" i="1"/>
  <c r="I37" i="1"/>
  <c r="J37" i="1"/>
  <c r="J31" i="1"/>
  <c r="I31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J22" i="1"/>
  <c r="I22" i="1"/>
  <c r="I19" i="1"/>
  <c r="J19" i="1"/>
  <c r="I20" i="1"/>
  <c r="J20" i="1"/>
  <c r="J18" i="1"/>
  <c r="I18" i="1"/>
  <c r="I14" i="1"/>
  <c r="J14" i="1"/>
  <c r="I15" i="1"/>
  <c r="J15" i="1"/>
  <c r="I16" i="1"/>
  <c r="J16" i="1"/>
  <c r="J13" i="1"/>
  <c r="I13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J4" i="1"/>
  <c r="I4" i="1"/>
  <c r="H4" i="1"/>
  <c r="I55" i="1" l="1"/>
  <c r="J55" i="1"/>
  <c r="K33" i="1"/>
  <c r="K54" i="1"/>
  <c r="K52" i="1"/>
  <c r="K29" i="1"/>
  <c r="K5" i="1"/>
  <c r="K28" i="1"/>
  <c r="K24" i="1"/>
  <c r="K53" i="1"/>
  <c r="K16" i="1"/>
  <c r="K40" i="1"/>
  <c r="K4" i="1"/>
  <c r="K37" i="1"/>
  <c r="K41" i="1"/>
  <c r="K6" i="1"/>
  <c r="K19" i="1"/>
  <c r="K26" i="1"/>
  <c r="K36" i="1"/>
  <c r="K51" i="1"/>
  <c r="K14" i="1"/>
  <c r="K27" i="1"/>
  <c r="K44" i="1"/>
  <c r="K50" i="1"/>
  <c r="Q5" i="1"/>
  <c r="K59" i="1"/>
  <c r="L59" i="1" s="1"/>
  <c r="K57" i="1"/>
  <c r="L57" i="1" s="1"/>
  <c r="K49" i="1"/>
  <c r="K48" i="1"/>
  <c r="J45" i="1"/>
  <c r="K47" i="1"/>
  <c r="K43" i="1"/>
  <c r="K42" i="1"/>
  <c r="K34" i="1"/>
  <c r="K32" i="1"/>
  <c r="I30" i="1"/>
  <c r="J21" i="1"/>
  <c r="K25" i="1"/>
  <c r="K23" i="1"/>
  <c r="K20" i="1"/>
  <c r="K15" i="1"/>
  <c r="K11" i="1"/>
  <c r="K8" i="1"/>
  <c r="K13" i="1"/>
  <c r="I12" i="1"/>
  <c r="K9" i="1"/>
  <c r="J12" i="1"/>
  <c r="I17" i="1"/>
  <c r="K22" i="1"/>
  <c r="J30" i="1"/>
  <c r="K46" i="1"/>
  <c r="K56" i="1"/>
  <c r="J17" i="1"/>
  <c r="K31" i="1"/>
  <c r="I38" i="1"/>
  <c r="K10" i="1"/>
  <c r="K18" i="1"/>
  <c r="I21" i="1"/>
  <c r="K39" i="1"/>
  <c r="J38" i="1"/>
  <c r="I45" i="1"/>
  <c r="J3" i="1"/>
  <c r="I3" i="1"/>
  <c r="K7" i="1"/>
  <c r="L56" i="1" l="1"/>
  <c r="K55" i="1"/>
  <c r="L55" i="1" s="1"/>
  <c r="D61" i="1"/>
  <c r="F61" i="1"/>
  <c r="L3" i="1"/>
  <c r="K38" i="1"/>
  <c r="K30" i="1"/>
  <c r="K21" i="1"/>
  <c r="K12" i="1"/>
  <c r="K17" i="1"/>
  <c r="K45" i="1"/>
  <c r="K3" i="1"/>
  <c r="H61" i="1" l="1"/>
  <c r="K61" i="1" s="1"/>
</calcChain>
</file>

<file path=xl/sharedStrings.xml><?xml version="1.0" encoding="utf-8"?>
<sst xmlns="http://schemas.openxmlformats.org/spreadsheetml/2006/main" count="211" uniqueCount="166">
  <si>
    <t>ITEM</t>
  </si>
  <si>
    <t>DESCRIÇÃO</t>
  </si>
  <si>
    <t>UNI</t>
  </si>
  <si>
    <t>QUANT.</t>
  </si>
  <si>
    <t>PREÇO UNITÁRIO</t>
  </si>
  <si>
    <t>TOTAL</t>
  </si>
  <si>
    <t>ETAPA</t>
  </si>
  <si>
    <t>Mat.</t>
  </si>
  <si>
    <t>M. Obra</t>
  </si>
  <si>
    <t>Total</t>
  </si>
  <si>
    <t>0.1</t>
  </si>
  <si>
    <t>0.2</t>
  </si>
  <si>
    <t>0.3</t>
  </si>
  <si>
    <t>0.4</t>
  </si>
  <si>
    <t>0.5</t>
  </si>
  <si>
    <t>0.6</t>
  </si>
  <si>
    <t>0.7</t>
  </si>
  <si>
    <t>0.8</t>
  </si>
  <si>
    <t>1.1</t>
  </si>
  <si>
    <t>COMPOSIÇÃO</t>
  </si>
  <si>
    <t>1.0</t>
  </si>
  <si>
    <t>1.0.1</t>
  </si>
  <si>
    <t>1.0.3</t>
  </si>
  <si>
    <t>1.0.4</t>
  </si>
  <si>
    <t>1.0.5</t>
  </si>
  <si>
    <t>1.1.1</t>
  </si>
  <si>
    <t>1.1.6</t>
  </si>
  <si>
    <t>1.1.7</t>
  </si>
  <si>
    <t>2.0</t>
  </si>
  <si>
    <t>2.0.1</t>
  </si>
  <si>
    <t>2.0.2</t>
  </si>
  <si>
    <t>2.0.3</t>
  </si>
  <si>
    <t>2.0.4</t>
  </si>
  <si>
    <t>2.0.5</t>
  </si>
  <si>
    <t>2.0.6</t>
  </si>
  <si>
    <t>2.0.7</t>
  </si>
  <si>
    <t>2.0.8</t>
  </si>
  <si>
    <t>3.0</t>
  </si>
  <si>
    <t>3.0.1</t>
  </si>
  <si>
    <t>3.0.2</t>
  </si>
  <si>
    <t>3.0.3</t>
  </si>
  <si>
    <t>3.0.4</t>
  </si>
  <si>
    <t>3.0.6</t>
  </si>
  <si>
    <t>3.0.7</t>
  </si>
  <si>
    <t>3.1</t>
  </si>
  <si>
    <t>3.1.1</t>
  </si>
  <si>
    <t>3.1.2</t>
  </si>
  <si>
    <t>3.1.4</t>
  </si>
  <si>
    <t>3.1.5</t>
  </si>
  <si>
    <t>3.1.6</t>
  </si>
  <si>
    <t>3.1.7</t>
  </si>
  <si>
    <t>4.0</t>
  </si>
  <si>
    <t>4.0.1</t>
  </si>
  <si>
    <t>4.0.2</t>
  </si>
  <si>
    <t>4.0.3</t>
  </si>
  <si>
    <t>4.0.4</t>
  </si>
  <si>
    <t>4.0.5</t>
  </si>
  <si>
    <t>4.0.6</t>
  </si>
  <si>
    <t>4.0.7</t>
  </si>
  <si>
    <t>4.0.8</t>
  </si>
  <si>
    <t>4.0.9</t>
  </si>
  <si>
    <t>5.0</t>
  </si>
  <si>
    <t>5.0.1</t>
  </si>
  <si>
    <t>5.0.2</t>
  </si>
  <si>
    <t>5.0.3</t>
  </si>
  <si>
    <t>MÃO DE OBRA</t>
  </si>
  <si>
    <t>TOTAL SEM BDI</t>
  </si>
  <si>
    <t>BDI [%]</t>
  </si>
  <si>
    <t>TOTAL COM BDI</t>
  </si>
  <si>
    <t>VALOR [R$]</t>
  </si>
  <si>
    <t>MATERIAL</t>
  </si>
  <si>
    <t>Valor com BDI</t>
  </si>
  <si>
    <t>LICENÇAS, TAXAS E REGISTROS</t>
  </si>
  <si>
    <t>SINAPI - 74209/001</t>
  </si>
  <si>
    <t>50% do Projeto CAIXA</t>
  </si>
  <si>
    <t>30% do Projeto CAIXA</t>
  </si>
  <si>
    <t>20% do Projeto CAIXA</t>
  </si>
  <si>
    <t>ADMINISTRAÇÃO LOCAL</t>
  </si>
  <si>
    <t>ELEMENTOS DE CAPTURA</t>
  </si>
  <si>
    <t>und</t>
  </si>
  <si>
    <t>Placa de Identificação da obra</t>
  </si>
  <si>
    <t>Confecção do Projeto como construído</t>
  </si>
  <si>
    <t>Planilha Orçamentária</t>
  </si>
  <si>
    <t>Cronograma Físico Financeiro</t>
  </si>
  <si>
    <t>SINAPI - 72315</t>
  </si>
  <si>
    <t>ELEMENTOS DE DESCIDA E EQUIPOTENCIALIZAÇÃO</t>
  </si>
  <si>
    <t>SINAPI - 72272</t>
  </si>
  <si>
    <t>m</t>
  </si>
  <si>
    <t>Isolador Reforçado em L (90º)</t>
  </si>
  <si>
    <t>Eletroduto de Aço Galvanizado De 1.1/2''</t>
  </si>
  <si>
    <t>Conector de Pressão Split-bolt de #35</t>
  </si>
  <si>
    <t>ELEMENTOS DE ATERRAMENTO</t>
  </si>
  <si>
    <t>SINAPI - 68069</t>
  </si>
  <si>
    <t>SINAPI - 72254</t>
  </si>
  <si>
    <t>SINAPI - 55865</t>
  </si>
  <si>
    <t>Cabo de Cobre nú de #50 mm²</t>
  </si>
  <si>
    <t>Escavação</t>
  </si>
  <si>
    <t>m3</t>
  </si>
  <si>
    <t>Eletroduto flexivel de 40mm ou 1.1/2</t>
  </si>
  <si>
    <t>ELEMENTOS DE SINALIZAÇÃO</t>
  </si>
  <si>
    <t>SINAPI - 73860/007</t>
  </si>
  <si>
    <t>SINAPI - 74130/001</t>
  </si>
  <si>
    <t>Sinalizador com duas lâmpadas com suporte para mastro 1.1/2'' com relé fotoelétrico</t>
  </si>
  <si>
    <t>Sinalizador uma lâmpada  com relé fotoelétrico 60W</t>
  </si>
  <si>
    <t>Fio vermelho #1,5 de cobre encapado</t>
  </si>
  <si>
    <t>Fio azul #1,5 de cobre encapado</t>
  </si>
  <si>
    <t>Disjuntor de 10 A</t>
  </si>
  <si>
    <t>REMOÇÃO DO CAPTOR RADIOATIVO</t>
  </si>
  <si>
    <t>SINAPI - 88264</t>
  </si>
  <si>
    <t>SINAPI - 88284</t>
  </si>
  <si>
    <t>Luva de borracha</t>
  </si>
  <si>
    <t>Saco plástico reforçado</t>
  </si>
  <si>
    <t>Lata de 40 litros, com tampa removível</t>
  </si>
  <si>
    <t>Fita adesiva</t>
  </si>
  <si>
    <t>Expedidor de materiais radioativos - mão de obra</t>
  </si>
  <si>
    <t>horas</t>
  </si>
  <si>
    <t>Combustível (ida e volta)</t>
  </si>
  <si>
    <t>litros</t>
  </si>
  <si>
    <t>Aluguel do carro</t>
  </si>
  <si>
    <t>LIMPEZA DA OBRA</t>
  </si>
  <si>
    <t>DPF_FRANKLIN</t>
  </si>
  <si>
    <t>PARA-RAIOS TIPO FRANKLIN DUAS DESCIDAS 35 cm, INCLUINDO MASTRO DE 4 METROS, SUPORTE, ESTAIAMENTO, FORNECIMENTO E INSTALAÇÃO</t>
  </si>
  <si>
    <t>TERMINAL AEREO EM ACO GALV DN 3/8'', COMPRIM= 300MM C/ BASE DE FIXACAO HORIZONTAL</t>
  </si>
  <si>
    <t>DPF_CU_#35</t>
  </si>
  <si>
    <t>DPF_ISOLA</t>
  </si>
  <si>
    <t>Suporte Isolador Reforçado 5/16'' com rosca soberba, fornecimento e instalação</t>
  </si>
  <si>
    <t>Cordoalha de cobre nú de 35 mm², fornecimento e instalação.</t>
  </si>
  <si>
    <t>SINAPI 72310</t>
  </si>
  <si>
    <t>ABRAÇADEIRA TIPO D PARA ELETRODUTO</t>
  </si>
  <si>
    <t>SINAPI 394</t>
  </si>
  <si>
    <t>SINAPI 10526</t>
  </si>
  <si>
    <t>ANDAIME SUSPENSO OU BALANCIM, TIPO PESADO (CARGA TOTAL DE 250 KG/M2), PLATAFORMA DE 1,50 X 3,00 M, COM 4 CATRACAS (GUINCHOS) E CABO DE *45* M (LOCACAO )</t>
  </si>
  <si>
    <t>MÊS</t>
  </si>
  <si>
    <t>HASTE COPPERWELD 5/8• X 3,0M COM CONECTOR</t>
  </si>
  <si>
    <t>SINAPI 425</t>
  </si>
  <si>
    <t>Grampo para haste de aterramento</t>
  </si>
  <si>
    <t>uni</t>
  </si>
  <si>
    <t>SINAPI 3278</t>
  </si>
  <si>
    <t>CAIXA INSPECAO, CONCRETO PRE MOLDADO, CIRCULAR, COM TAMPA, D = 40*CM</t>
  </si>
  <si>
    <t>SINAPI - 79478</t>
  </si>
  <si>
    <t>DPF_SINALIZADOR_2</t>
  </si>
  <si>
    <t>DPF_SINALIZADOR_1</t>
  </si>
  <si>
    <t>H</t>
  </si>
  <si>
    <t>C/ BDI 25%</t>
  </si>
  <si>
    <t>M2</t>
  </si>
  <si>
    <t>Álvará de Reforma/Construção (Eng. Eletricista)</t>
  </si>
  <si>
    <t>ART de Execução da Obra (Eng. Eletricista)</t>
  </si>
  <si>
    <t>ART do projeto como construído (Eng. Eletricista)</t>
  </si>
  <si>
    <t>FONTE: CONFEA</t>
  </si>
  <si>
    <t>SINAPI 91677</t>
  </si>
  <si>
    <t>SINAPI 90776</t>
  </si>
  <si>
    <t>ENGENHEIRO ELETRICISTA (1 H por dia)</t>
  </si>
  <si>
    <t>ENCARREGADO GERAL COM ENCARGOS (4 H por dia)</t>
  </si>
  <si>
    <t>Motorista</t>
  </si>
  <si>
    <t>COTAÇÃO</t>
  </si>
  <si>
    <t>BRASÍLIA</t>
  </si>
  <si>
    <t>dia</t>
  </si>
  <si>
    <t>SINAPI 9537</t>
  </si>
  <si>
    <t>SINAPI 73801/2</t>
  </si>
  <si>
    <t>DEMOLICAO DE CAMADA DE ASSENTAMENTO/CONTRAPISO COM USO DE PONTEIRO, ESPESSURA ATE 4CM</t>
  </si>
  <si>
    <t>LIMPEZA FINAL DA OBRA</t>
  </si>
  <si>
    <t>5.0.4</t>
  </si>
  <si>
    <t>SINAPI 83737</t>
  </si>
  <si>
    <t>IMPERMEABILIZACAO DE SUPERFICIE COM MANTA ASFALTICA (COM POLIMEROS TIPO APP), E=3 MM</t>
  </si>
  <si>
    <t>SINAPI 83746</t>
  </si>
  <si>
    <t>PROTECAO MECANICA DE SUPERFICIE COM ARGAMASSA DE CIMENTO E AREIA, TRACO 1:4, E=2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</si>
</sst>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\ * #,##0.0_-;\-&quot;R$&quot;\ * #,##0.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44" fontId="2" fillId="2" borderId="4" xfId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/>
    <xf numFmtId="0" fontId="0" fillId="4" borderId="7" xfId="0" applyFill="1" applyBorder="1"/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4" borderId="6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44" fontId="0" fillId="0" borderId="1" xfId="1" applyFont="1" applyBorder="1"/>
    <xf numFmtId="0" fontId="0" fillId="4" borderId="2" xfId="0" applyFill="1" applyBorder="1"/>
    <xf numFmtId="0" fontId="0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9" fontId="2" fillId="3" borderId="10" xfId="2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0" borderId="6" xfId="0" applyBorder="1"/>
    <xf numFmtId="44" fontId="0" fillId="0" borderId="7" xfId="1" applyFont="1" applyBorder="1"/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6" borderId="1" xfId="3" applyNumberFormat="1" applyFont="1" applyFill="1" applyBorder="1" applyAlignment="1">
      <alignment horizontal="center"/>
    </xf>
    <xf numFmtId="0" fontId="3" fillId="6" borderId="13" xfId="3" applyNumberFormat="1" applyFont="1" applyFill="1" applyBorder="1" applyAlignment="1">
      <alignment horizontal="center"/>
    </xf>
    <xf numFmtId="0" fontId="0" fillId="4" borderId="1" xfId="0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5" borderId="1" xfId="3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>
      <alignment horizontal="center" vertical="center"/>
    </xf>
    <xf numFmtId="0" fontId="3" fillId="0" borderId="1" xfId="3" applyNumberFormat="1" applyFont="1" applyFill="1" applyBorder="1" applyAlignment="1">
      <alignment horizontal="center" wrapText="1"/>
    </xf>
    <xf numFmtId="0" fontId="3" fillId="0" borderId="1" xfId="3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44" fontId="2" fillId="4" borderId="7" xfId="1" applyFont="1" applyFill="1" applyBorder="1"/>
    <xf numFmtId="164" fontId="2" fillId="4" borderId="2" xfId="1" applyNumberFormat="1" applyFont="1" applyFill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44" fontId="0" fillId="0" borderId="0" xfId="0" applyNumberForma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3" borderId="11" xfId="1" applyFont="1" applyFill="1" applyBorder="1" applyAlignment="1">
      <alignment horizontal="center" vertical="center" wrapText="1"/>
    </xf>
    <xf numFmtId="44" fontId="2" fillId="3" borderId="12" xfId="1" applyFont="1" applyFill="1" applyBorder="1" applyAlignment="1">
      <alignment horizontal="center" vertical="center" wrapText="1"/>
    </xf>
    <xf numFmtId="44" fontId="2" fillId="3" borderId="8" xfId="1" applyFont="1" applyFill="1" applyBorder="1" applyAlignment="1">
      <alignment horizontal="center" vertical="center"/>
    </xf>
    <xf numFmtId="44" fontId="2" fillId="3" borderId="9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view="pageBreakPreview" zoomScale="60" zoomScaleNormal="85" workbookViewId="0">
      <pane ySplit="2" topLeftCell="A3" activePane="bottomLeft" state="frozen"/>
      <selection pane="bottomLeft" activeCell="L3" sqref="L3"/>
    </sheetView>
  </sheetViews>
  <sheetFormatPr defaultRowHeight="15" x14ac:dyDescent="0.25"/>
  <cols>
    <col min="2" max="2" width="20.7109375" bestFit="1" customWidth="1"/>
    <col min="3" max="3" width="48.85546875" customWidth="1"/>
    <col min="4" max="4" width="12" customWidth="1"/>
    <col min="7" max="7" width="13.7109375" customWidth="1"/>
    <col min="12" max="12" width="21.140625" customWidth="1"/>
    <col min="13" max="13" width="22.7109375" customWidth="1"/>
    <col min="16" max="16" width="11.28515625" customWidth="1"/>
    <col min="17" max="17" width="21.28515625" customWidth="1"/>
  </cols>
  <sheetData>
    <row r="1" spans="1:17" x14ac:dyDescent="0.25">
      <c r="A1" s="68" t="s">
        <v>0</v>
      </c>
      <c r="B1" s="65" t="s">
        <v>19</v>
      </c>
      <c r="C1" s="65" t="s">
        <v>1</v>
      </c>
      <c r="D1" s="65" t="s">
        <v>2</v>
      </c>
      <c r="E1" s="65" t="s">
        <v>3</v>
      </c>
      <c r="F1" s="65" t="s">
        <v>4</v>
      </c>
      <c r="G1" s="65"/>
      <c r="H1" s="65"/>
      <c r="I1" s="65" t="s">
        <v>5</v>
      </c>
      <c r="J1" s="65"/>
      <c r="K1" s="65"/>
      <c r="L1" s="4" t="s">
        <v>5</v>
      </c>
      <c r="M1" s="66" t="s">
        <v>6</v>
      </c>
    </row>
    <row r="2" spans="1:17" x14ac:dyDescent="0.25">
      <c r="A2" s="69"/>
      <c r="B2" s="70"/>
      <c r="C2" s="70"/>
      <c r="D2" s="70"/>
      <c r="E2" s="70"/>
      <c r="F2" s="2" t="s">
        <v>7</v>
      </c>
      <c r="G2" s="2" t="s">
        <v>8</v>
      </c>
      <c r="H2" s="2" t="s">
        <v>9</v>
      </c>
      <c r="I2" s="2" t="s">
        <v>7</v>
      </c>
      <c r="J2" s="2" t="s">
        <v>8</v>
      </c>
      <c r="K2" s="2" t="s">
        <v>9</v>
      </c>
      <c r="L2" s="1" t="s">
        <v>143</v>
      </c>
      <c r="M2" s="67"/>
    </row>
    <row r="3" spans="1:17" ht="15.75" thickBot="1" x14ac:dyDescent="0.3">
      <c r="A3" s="5">
        <v>0</v>
      </c>
      <c r="B3" s="41"/>
      <c r="C3" s="41" t="s">
        <v>72</v>
      </c>
      <c r="D3" s="6"/>
      <c r="E3" s="7"/>
      <c r="F3" s="7"/>
      <c r="G3" s="7"/>
      <c r="H3" s="33"/>
      <c r="I3" s="34">
        <f>SUM(I4:I11)</f>
        <v>1257.72</v>
      </c>
      <c r="J3" s="34">
        <f>SUM(J4:J11)</f>
        <v>10493.82</v>
      </c>
      <c r="K3" s="34">
        <f>SUM(K4:K11)</f>
        <v>11751.54</v>
      </c>
      <c r="L3" s="61">
        <f>SUM(L4:L11)</f>
        <v>14689.425000000001</v>
      </c>
      <c r="M3" s="8"/>
    </row>
    <row r="4" spans="1:17" x14ac:dyDescent="0.25">
      <c r="A4" s="9" t="s">
        <v>10</v>
      </c>
      <c r="B4" s="39" t="s">
        <v>148</v>
      </c>
      <c r="C4" s="44" t="s">
        <v>146</v>
      </c>
      <c r="D4" s="45" t="s">
        <v>79</v>
      </c>
      <c r="E4" s="46">
        <v>1</v>
      </c>
      <c r="F4" s="30">
        <v>167.68</v>
      </c>
      <c r="G4" s="30">
        <v>0</v>
      </c>
      <c r="H4" s="30">
        <f>F4+G4</f>
        <v>167.68</v>
      </c>
      <c r="I4" s="30">
        <f t="shared" ref="I4" si="0">F4*E4</f>
        <v>167.68</v>
      </c>
      <c r="J4" s="30">
        <f t="shared" ref="J4" si="1">G4*E4</f>
        <v>0</v>
      </c>
      <c r="K4" s="30">
        <f t="shared" ref="K4" si="2">I4+J4</f>
        <v>167.68</v>
      </c>
      <c r="L4" s="19">
        <f>K4*1.25</f>
        <v>209.60000000000002</v>
      </c>
      <c r="M4" s="25">
        <v>1</v>
      </c>
      <c r="P4" s="26" t="s">
        <v>6</v>
      </c>
      <c r="Q4" s="27" t="s">
        <v>71</v>
      </c>
    </row>
    <row r="5" spans="1:17" x14ac:dyDescent="0.25">
      <c r="A5" s="9" t="s">
        <v>11</v>
      </c>
      <c r="B5" s="39" t="s">
        <v>148</v>
      </c>
      <c r="C5" s="43" t="s">
        <v>145</v>
      </c>
      <c r="D5" s="45" t="s">
        <v>79</v>
      </c>
      <c r="E5" s="46">
        <v>1</v>
      </c>
      <c r="F5" s="30">
        <v>167.68</v>
      </c>
      <c r="G5" s="30">
        <v>0</v>
      </c>
      <c r="H5" s="30">
        <f t="shared" ref="H5:H11" si="3">F5+G5</f>
        <v>167.68</v>
      </c>
      <c r="I5" s="30">
        <f t="shared" ref="I5:I11" si="4">F5*E5</f>
        <v>167.68</v>
      </c>
      <c r="J5" s="30">
        <f t="shared" ref="J5:J11" si="5">G5*E5</f>
        <v>0</v>
      </c>
      <c r="K5" s="30">
        <f t="shared" ref="K5:K11" si="6">I5+J5</f>
        <v>167.68</v>
      </c>
      <c r="L5" s="19">
        <f t="shared" ref="L5:L59" si="7">K5*1.25</f>
        <v>209.60000000000002</v>
      </c>
      <c r="M5" s="25">
        <v>1</v>
      </c>
      <c r="P5" s="28">
        <v>1</v>
      </c>
      <c r="Q5" s="29">
        <f t="shared" ref="Q5:Q12" si="8">SUMIF($M$4:$M$59,P5,$L$4:$L$59)</f>
        <v>8160.1312500000004</v>
      </c>
    </row>
    <row r="6" spans="1:17" x14ac:dyDescent="0.25">
      <c r="A6" s="9" t="s">
        <v>12</v>
      </c>
      <c r="B6" s="39" t="s">
        <v>148</v>
      </c>
      <c r="C6" s="43" t="s">
        <v>147</v>
      </c>
      <c r="D6" s="45" t="s">
        <v>79</v>
      </c>
      <c r="E6" s="46">
        <v>1</v>
      </c>
      <c r="F6" s="30">
        <v>167.68</v>
      </c>
      <c r="G6" s="30">
        <v>0</v>
      </c>
      <c r="H6" s="30">
        <f t="shared" si="3"/>
        <v>167.68</v>
      </c>
      <c r="I6" s="30">
        <f t="shared" si="4"/>
        <v>167.68</v>
      </c>
      <c r="J6" s="30">
        <f t="shared" si="5"/>
        <v>0</v>
      </c>
      <c r="K6" s="30">
        <f t="shared" si="6"/>
        <v>167.68</v>
      </c>
      <c r="L6" s="19">
        <f t="shared" si="7"/>
        <v>209.60000000000002</v>
      </c>
      <c r="M6" s="25">
        <v>1</v>
      </c>
      <c r="P6" s="28">
        <v>2</v>
      </c>
      <c r="Q6" s="29">
        <f t="shared" si="8"/>
        <v>1128.1125</v>
      </c>
    </row>
    <row r="7" spans="1:17" x14ac:dyDescent="0.25">
      <c r="A7" s="9" t="s">
        <v>13</v>
      </c>
      <c r="B7" s="39" t="s">
        <v>73</v>
      </c>
      <c r="C7" s="43" t="s">
        <v>80</v>
      </c>
      <c r="D7" s="45" t="s">
        <v>144</v>
      </c>
      <c r="E7" s="46">
        <v>3</v>
      </c>
      <c r="F7" s="30">
        <v>251.56</v>
      </c>
      <c r="G7" s="30">
        <v>15.65</v>
      </c>
      <c r="H7" s="30">
        <f t="shared" si="3"/>
        <v>267.20999999999998</v>
      </c>
      <c r="I7" s="30">
        <f t="shared" si="4"/>
        <v>754.68000000000006</v>
      </c>
      <c r="J7" s="30">
        <f t="shared" si="5"/>
        <v>46.95</v>
      </c>
      <c r="K7" s="30">
        <f t="shared" si="6"/>
        <v>801.63000000000011</v>
      </c>
      <c r="L7" s="19">
        <f t="shared" si="7"/>
        <v>1002.0375000000001</v>
      </c>
      <c r="M7" s="25">
        <v>1</v>
      </c>
      <c r="P7" s="28">
        <v>3</v>
      </c>
      <c r="Q7" s="29">
        <f t="shared" si="8"/>
        <v>12130.487499999999</v>
      </c>
    </row>
    <row r="8" spans="1:17" x14ac:dyDescent="0.25">
      <c r="A8" s="9" t="s">
        <v>14</v>
      </c>
      <c r="B8" s="40" t="s">
        <v>74</v>
      </c>
      <c r="C8" s="43" t="s">
        <v>81</v>
      </c>
      <c r="D8" s="45" t="s">
        <v>79</v>
      </c>
      <c r="E8" s="46">
        <v>1</v>
      </c>
      <c r="F8" s="31">
        <v>0</v>
      </c>
      <c r="G8" s="31">
        <f>0.5*10446.87</f>
        <v>5223.4350000000004</v>
      </c>
      <c r="H8" s="30">
        <f>F8+G8</f>
        <v>5223.4350000000004</v>
      </c>
      <c r="I8" s="30">
        <f>F8*E8</f>
        <v>0</v>
      </c>
      <c r="J8" s="30">
        <f>G8*E8</f>
        <v>5223.4350000000004</v>
      </c>
      <c r="K8" s="30">
        <f t="shared" si="6"/>
        <v>5223.4350000000004</v>
      </c>
      <c r="L8" s="19">
        <f t="shared" si="7"/>
        <v>6529.2937500000007</v>
      </c>
      <c r="M8" s="25">
        <v>8</v>
      </c>
      <c r="P8" s="28">
        <v>4</v>
      </c>
      <c r="Q8" s="29">
        <f t="shared" si="8"/>
        <v>10609.9625</v>
      </c>
    </row>
    <row r="9" spans="1:17" x14ac:dyDescent="0.25">
      <c r="A9" s="9" t="s">
        <v>15</v>
      </c>
      <c r="B9" s="40" t="s">
        <v>75</v>
      </c>
      <c r="C9" s="44" t="s">
        <v>82</v>
      </c>
      <c r="D9" s="46" t="s">
        <v>79</v>
      </c>
      <c r="E9" s="46">
        <v>1</v>
      </c>
      <c r="F9" s="32">
        <v>0</v>
      </c>
      <c r="G9" s="32">
        <f>0.3*10446.87</f>
        <v>3134.0610000000001</v>
      </c>
      <c r="H9" s="30">
        <f t="shared" si="3"/>
        <v>3134.0610000000001</v>
      </c>
      <c r="I9" s="30">
        <f t="shared" si="4"/>
        <v>0</v>
      </c>
      <c r="J9" s="30">
        <f t="shared" si="5"/>
        <v>3134.0610000000001</v>
      </c>
      <c r="K9" s="30">
        <f t="shared" si="6"/>
        <v>3134.0610000000001</v>
      </c>
      <c r="L9" s="19">
        <f t="shared" si="7"/>
        <v>3917.5762500000001</v>
      </c>
      <c r="M9" s="25">
        <v>1</v>
      </c>
      <c r="P9" s="28">
        <v>5</v>
      </c>
      <c r="Q9" s="29">
        <f t="shared" si="8"/>
        <v>18320</v>
      </c>
    </row>
    <row r="10" spans="1:17" x14ac:dyDescent="0.25">
      <c r="A10" s="9" t="s">
        <v>16</v>
      </c>
      <c r="B10" s="40" t="s">
        <v>76</v>
      </c>
      <c r="C10" s="44" t="s">
        <v>83</v>
      </c>
      <c r="D10" s="46" t="s">
        <v>79</v>
      </c>
      <c r="E10" s="46">
        <v>1</v>
      </c>
      <c r="F10" s="32">
        <v>0</v>
      </c>
      <c r="G10" s="32">
        <f>0.2*10446.87</f>
        <v>2089.3740000000003</v>
      </c>
      <c r="H10" s="30">
        <f t="shared" si="3"/>
        <v>2089.3740000000003</v>
      </c>
      <c r="I10" s="30">
        <f t="shared" si="4"/>
        <v>0</v>
      </c>
      <c r="J10" s="30">
        <f t="shared" si="5"/>
        <v>2089.3740000000003</v>
      </c>
      <c r="K10" s="30">
        <f t="shared" si="6"/>
        <v>2089.3740000000003</v>
      </c>
      <c r="L10" s="19">
        <f t="shared" si="7"/>
        <v>2611.7175000000002</v>
      </c>
      <c r="M10" s="25">
        <v>1</v>
      </c>
      <c r="P10" s="28">
        <v>6</v>
      </c>
      <c r="Q10" s="29">
        <f t="shared" si="8"/>
        <v>4954.6000000000004</v>
      </c>
    </row>
    <row r="11" spans="1:17" x14ac:dyDescent="0.25">
      <c r="A11" s="9" t="s">
        <v>17</v>
      </c>
      <c r="B11" s="10"/>
      <c r="C11" s="11"/>
      <c r="D11" s="30"/>
      <c r="E11" s="30"/>
      <c r="F11" s="30"/>
      <c r="G11" s="30"/>
      <c r="H11" s="30">
        <f t="shared" si="3"/>
        <v>0</v>
      </c>
      <c r="I11" s="30">
        <f t="shared" si="4"/>
        <v>0</v>
      </c>
      <c r="J11" s="30">
        <f t="shared" si="5"/>
        <v>0</v>
      </c>
      <c r="K11" s="30">
        <f t="shared" si="6"/>
        <v>0</v>
      </c>
      <c r="L11" s="19">
        <f t="shared" si="7"/>
        <v>0</v>
      </c>
      <c r="M11" s="25"/>
      <c r="P11" s="28">
        <v>7</v>
      </c>
      <c r="Q11" s="29">
        <f t="shared" si="8"/>
        <v>9864.8624999999993</v>
      </c>
    </row>
    <row r="12" spans="1:17" x14ac:dyDescent="0.25">
      <c r="A12" s="5" t="s">
        <v>20</v>
      </c>
      <c r="B12" s="6"/>
      <c r="C12" s="6" t="s">
        <v>77</v>
      </c>
      <c r="D12" s="6"/>
      <c r="E12" s="13"/>
      <c r="F12" s="13"/>
      <c r="G12" s="7"/>
      <c r="H12" s="33"/>
      <c r="I12" s="34">
        <f>SUM(I13:I16)</f>
        <v>0</v>
      </c>
      <c r="J12" s="34">
        <f>SUM(J13:J16)</f>
        <v>10707.2</v>
      </c>
      <c r="K12" s="34">
        <f>SUM(K13:K16)</f>
        <v>10707.2</v>
      </c>
      <c r="L12" s="60">
        <f t="shared" si="7"/>
        <v>13384</v>
      </c>
      <c r="M12" s="8"/>
      <c r="P12" s="28">
        <v>8</v>
      </c>
      <c r="Q12" s="29">
        <f t="shared" si="8"/>
        <v>12533.28125</v>
      </c>
    </row>
    <row r="13" spans="1:17" x14ac:dyDescent="0.25">
      <c r="A13" s="14" t="s">
        <v>21</v>
      </c>
      <c r="B13" s="12" t="s">
        <v>149</v>
      </c>
      <c r="C13" s="15" t="s">
        <v>151</v>
      </c>
      <c r="D13" s="30" t="s">
        <v>142</v>
      </c>
      <c r="E13" s="30">
        <v>80</v>
      </c>
      <c r="F13" s="30">
        <v>0</v>
      </c>
      <c r="G13" s="30">
        <v>73.400000000000006</v>
      </c>
      <c r="H13" s="30">
        <f t="shared" ref="H13:H20" si="9">F13+G13</f>
        <v>73.400000000000006</v>
      </c>
      <c r="I13" s="30">
        <f t="shared" ref="I13" si="10">F13*E13</f>
        <v>0</v>
      </c>
      <c r="J13" s="30">
        <f t="shared" ref="J13" si="11">G13*E13</f>
        <v>5872</v>
      </c>
      <c r="K13" s="30">
        <f t="shared" ref="K13" si="12">I13+J13</f>
        <v>5872</v>
      </c>
      <c r="L13" s="19">
        <f t="shared" si="7"/>
        <v>7340</v>
      </c>
      <c r="M13" s="25">
        <v>7</v>
      </c>
    </row>
    <row r="14" spans="1:17" x14ac:dyDescent="0.25">
      <c r="A14" s="14" t="s">
        <v>22</v>
      </c>
      <c r="B14" s="12" t="s">
        <v>150</v>
      </c>
      <c r="C14" s="15" t="s">
        <v>152</v>
      </c>
      <c r="D14" s="30" t="s">
        <v>142</v>
      </c>
      <c r="E14" s="30">
        <v>320</v>
      </c>
      <c r="F14" s="30">
        <v>0</v>
      </c>
      <c r="G14" s="30">
        <v>15.11</v>
      </c>
      <c r="H14" s="30">
        <f t="shared" si="9"/>
        <v>15.11</v>
      </c>
      <c r="I14" s="30">
        <f t="shared" ref="I14:I16" si="13">F14*E14</f>
        <v>0</v>
      </c>
      <c r="J14" s="30">
        <f t="shared" ref="J14:J16" si="14">G14*E14</f>
        <v>4835.2</v>
      </c>
      <c r="K14" s="30">
        <f t="shared" ref="K14:K16" si="15">I14+J14</f>
        <v>4835.2</v>
      </c>
      <c r="L14" s="19">
        <f t="shared" si="7"/>
        <v>6044</v>
      </c>
      <c r="M14" s="25">
        <v>4</v>
      </c>
      <c r="Q14" s="64">
        <f>SUM(Q5:Q12)</f>
        <v>77701.4375</v>
      </c>
    </row>
    <row r="15" spans="1:17" x14ac:dyDescent="0.25">
      <c r="A15" s="14" t="s">
        <v>23</v>
      </c>
      <c r="B15" s="12"/>
      <c r="C15" s="15"/>
      <c r="D15" s="30"/>
      <c r="E15" s="30"/>
      <c r="F15" s="30"/>
      <c r="G15" s="30"/>
      <c r="H15" s="30">
        <f t="shared" si="9"/>
        <v>0</v>
      </c>
      <c r="I15" s="30">
        <f t="shared" si="13"/>
        <v>0</v>
      </c>
      <c r="J15" s="30">
        <f t="shared" si="14"/>
        <v>0</v>
      </c>
      <c r="K15" s="30">
        <f t="shared" si="15"/>
        <v>0</v>
      </c>
      <c r="L15" s="19">
        <f t="shared" si="7"/>
        <v>0</v>
      </c>
      <c r="M15" s="25"/>
    </row>
    <row r="16" spans="1:17" x14ac:dyDescent="0.25">
      <c r="A16" s="14" t="s">
        <v>24</v>
      </c>
      <c r="B16" s="12"/>
      <c r="C16" s="15"/>
      <c r="D16" s="30"/>
      <c r="E16" s="30"/>
      <c r="F16" s="31"/>
      <c r="G16" s="30"/>
      <c r="H16" s="30">
        <f t="shared" si="9"/>
        <v>0</v>
      </c>
      <c r="I16" s="30">
        <f t="shared" si="13"/>
        <v>0</v>
      </c>
      <c r="J16" s="30">
        <f t="shared" si="14"/>
        <v>0</v>
      </c>
      <c r="K16" s="30">
        <f t="shared" si="15"/>
        <v>0</v>
      </c>
      <c r="L16" s="19">
        <f t="shared" si="7"/>
        <v>0</v>
      </c>
      <c r="M16" s="25"/>
    </row>
    <row r="17" spans="1:13" x14ac:dyDescent="0.25">
      <c r="A17" s="5" t="s">
        <v>18</v>
      </c>
      <c r="B17" s="6"/>
      <c r="C17" s="6" t="s">
        <v>78</v>
      </c>
      <c r="D17" s="33"/>
      <c r="E17" s="33"/>
      <c r="F17" s="33"/>
      <c r="G17" s="33"/>
      <c r="H17" s="33"/>
      <c r="I17" s="34">
        <f>SUM(I18:I20)</f>
        <v>2592.6600000000003</v>
      </c>
      <c r="J17" s="34">
        <f>SUM(J18:J20)</f>
        <v>1371.02</v>
      </c>
      <c r="K17" s="34">
        <f>SUM(K18:K20)</f>
        <v>3963.6800000000003</v>
      </c>
      <c r="L17" s="60">
        <f t="shared" si="7"/>
        <v>4954.6000000000004</v>
      </c>
      <c r="M17" s="8"/>
    </row>
    <row r="18" spans="1:13" ht="38.25" x14ac:dyDescent="0.25">
      <c r="A18" s="14" t="s">
        <v>25</v>
      </c>
      <c r="B18" s="47" t="s">
        <v>120</v>
      </c>
      <c r="C18" s="57" t="s">
        <v>121</v>
      </c>
      <c r="D18" s="48" t="s">
        <v>79</v>
      </c>
      <c r="E18" s="49">
        <v>7</v>
      </c>
      <c r="F18" s="31">
        <v>353.54</v>
      </c>
      <c r="G18" s="30">
        <v>167.88</v>
      </c>
      <c r="H18" s="30">
        <f t="shared" si="9"/>
        <v>521.42000000000007</v>
      </c>
      <c r="I18" s="30">
        <f t="shared" ref="I18" si="16">F18*E18</f>
        <v>2474.7800000000002</v>
      </c>
      <c r="J18" s="30">
        <f t="shared" ref="J18" si="17">G18*E18</f>
        <v>1175.1599999999999</v>
      </c>
      <c r="K18" s="30">
        <f t="shared" ref="K18" si="18">I18+J18</f>
        <v>3649.94</v>
      </c>
      <c r="L18" s="19">
        <f t="shared" si="7"/>
        <v>4562.4250000000002</v>
      </c>
      <c r="M18" s="25">
        <v>6</v>
      </c>
    </row>
    <row r="19" spans="1:13" ht="38.25" x14ac:dyDescent="0.25">
      <c r="A19" s="14" t="s">
        <v>26</v>
      </c>
      <c r="B19" s="47" t="s">
        <v>84</v>
      </c>
      <c r="C19" s="42" t="s">
        <v>122</v>
      </c>
      <c r="D19" s="48" t="s">
        <v>79</v>
      </c>
      <c r="E19" s="49">
        <v>14</v>
      </c>
      <c r="F19" s="30">
        <v>8.42</v>
      </c>
      <c r="G19" s="30">
        <v>13.99</v>
      </c>
      <c r="H19" s="30">
        <f t="shared" si="9"/>
        <v>22.41</v>
      </c>
      <c r="I19" s="30">
        <f t="shared" ref="I19:I20" si="19">F19*E19</f>
        <v>117.88</v>
      </c>
      <c r="J19" s="30">
        <f t="shared" ref="J19:J20" si="20">G19*E19</f>
        <v>195.86</v>
      </c>
      <c r="K19" s="30">
        <f t="shared" ref="K19:K20" si="21">I19+J19</f>
        <v>313.74</v>
      </c>
      <c r="L19" s="19">
        <f t="shared" si="7"/>
        <v>392.17500000000001</v>
      </c>
      <c r="M19" s="25">
        <v>6</v>
      </c>
    </row>
    <row r="20" spans="1:13" x14ac:dyDescent="0.25">
      <c r="A20" s="14" t="s">
        <v>27</v>
      </c>
      <c r="B20" s="3"/>
      <c r="C20" s="16"/>
      <c r="D20" s="30"/>
      <c r="E20" s="30"/>
      <c r="F20" s="30"/>
      <c r="G20" s="30"/>
      <c r="H20" s="30">
        <f t="shared" si="9"/>
        <v>0</v>
      </c>
      <c r="I20" s="30">
        <f t="shared" si="19"/>
        <v>0</v>
      </c>
      <c r="J20" s="30">
        <f t="shared" si="20"/>
        <v>0</v>
      </c>
      <c r="K20" s="30">
        <f t="shared" si="21"/>
        <v>0</v>
      </c>
      <c r="L20" s="19">
        <f t="shared" si="7"/>
        <v>0</v>
      </c>
      <c r="M20" s="25"/>
    </row>
    <row r="21" spans="1:13" x14ac:dyDescent="0.25">
      <c r="A21" s="17" t="s">
        <v>28</v>
      </c>
      <c r="B21" s="7"/>
      <c r="C21" s="7" t="s">
        <v>85</v>
      </c>
      <c r="D21" s="33"/>
      <c r="E21" s="33"/>
      <c r="F21" s="33"/>
      <c r="G21" s="33"/>
      <c r="H21" s="33"/>
      <c r="I21" s="34">
        <f>SUM(I22:I29)</f>
        <v>15406.67</v>
      </c>
      <c r="J21" s="34">
        <f>SUM(J22:J29)</f>
        <v>8467</v>
      </c>
      <c r="K21" s="34">
        <f>SUM(K22:K29)</f>
        <v>23873.670000000002</v>
      </c>
      <c r="L21" s="60">
        <f t="shared" si="7"/>
        <v>29842.087500000001</v>
      </c>
      <c r="M21" s="8"/>
    </row>
    <row r="22" spans="1:13" ht="25.5" x14ac:dyDescent="0.25">
      <c r="A22" s="18" t="s">
        <v>29</v>
      </c>
      <c r="B22" s="39" t="s">
        <v>123</v>
      </c>
      <c r="C22" s="43" t="s">
        <v>126</v>
      </c>
      <c r="D22" s="45" t="s">
        <v>87</v>
      </c>
      <c r="E22" s="46">
        <v>670</v>
      </c>
      <c r="F22" s="31">
        <v>14.7</v>
      </c>
      <c r="G22" s="31">
        <v>5.6</v>
      </c>
      <c r="H22" s="30">
        <f t="shared" ref="H22:H29" si="22">F22+G22</f>
        <v>20.299999999999997</v>
      </c>
      <c r="I22" s="30">
        <f t="shared" ref="I22" si="23">F22*E22</f>
        <v>9849</v>
      </c>
      <c r="J22" s="30">
        <f t="shared" ref="J22" si="24">G22*E22</f>
        <v>3751.9999999999995</v>
      </c>
      <c r="K22" s="30">
        <f t="shared" ref="K22" si="25">I22+J22</f>
        <v>13601</v>
      </c>
      <c r="L22" s="19">
        <f t="shared" si="7"/>
        <v>17001.25</v>
      </c>
      <c r="M22" s="25">
        <v>5</v>
      </c>
    </row>
    <row r="23" spans="1:13" ht="25.5" x14ac:dyDescent="0.25">
      <c r="A23" s="18" t="s">
        <v>30</v>
      </c>
      <c r="B23" s="39" t="s">
        <v>124</v>
      </c>
      <c r="C23" s="43" t="s">
        <v>125</v>
      </c>
      <c r="D23" s="45" t="s">
        <v>79</v>
      </c>
      <c r="E23" s="46">
        <v>650</v>
      </c>
      <c r="F23" s="30">
        <v>4.8899999999999997</v>
      </c>
      <c r="G23" s="30">
        <v>5.6</v>
      </c>
      <c r="H23" s="30">
        <f t="shared" si="22"/>
        <v>10.489999999999998</v>
      </c>
      <c r="I23" s="30">
        <f t="shared" ref="I23:I29" si="26">F23*E23</f>
        <v>3178.5</v>
      </c>
      <c r="J23" s="30">
        <f t="shared" ref="J23:J29" si="27">G23*E23</f>
        <v>3639.9999999999995</v>
      </c>
      <c r="K23" s="30">
        <f t="shared" ref="K23:K29" si="28">I23+J23</f>
        <v>6818.5</v>
      </c>
      <c r="L23" s="19">
        <f t="shared" si="7"/>
        <v>8523.125</v>
      </c>
      <c r="M23" s="25">
        <v>3</v>
      </c>
    </row>
    <row r="24" spans="1:13" x14ac:dyDescent="0.25">
      <c r="A24" s="18" t="s">
        <v>31</v>
      </c>
      <c r="B24" s="39" t="s">
        <v>124</v>
      </c>
      <c r="C24" s="44" t="s">
        <v>88</v>
      </c>
      <c r="D24" s="45" t="s">
        <v>79</v>
      </c>
      <c r="E24" s="46">
        <v>17</v>
      </c>
      <c r="F24" s="30">
        <v>4.8899999999999997</v>
      </c>
      <c r="G24" s="30">
        <v>5.6</v>
      </c>
      <c r="H24" s="30">
        <f t="shared" si="22"/>
        <v>10.489999999999998</v>
      </c>
      <c r="I24" s="30">
        <f t="shared" si="26"/>
        <v>83.13</v>
      </c>
      <c r="J24" s="30">
        <f t="shared" si="27"/>
        <v>95.199999999999989</v>
      </c>
      <c r="K24" s="30">
        <f t="shared" si="28"/>
        <v>178.32999999999998</v>
      </c>
      <c r="L24" s="19">
        <f t="shared" si="7"/>
        <v>222.91249999999997</v>
      </c>
      <c r="M24" s="25">
        <v>3</v>
      </c>
    </row>
    <row r="25" spans="1:13" x14ac:dyDescent="0.25">
      <c r="A25" s="18" t="s">
        <v>32</v>
      </c>
      <c r="B25" s="39" t="s">
        <v>127</v>
      </c>
      <c r="C25" s="44" t="s">
        <v>89</v>
      </c>
      <c r="D25" s="45" t="s">
        <v>87</v>
      </c>
      <c r="E25" s="46">
        <v>20</v>
      </c>
      <c r="F25" s="30">
        <v>19.579999999999998</v>
      </c>
      <c r="G25" s="30">
        <v>20.99</v>
      </c>
      <c r="H25" s="30">
        <f t="shared" si="22"/>
        <v>40.569999999999993</v>
      </c>
      <c r="I25" s="30">
        <f t="shared" si="26"/>
        <v>391.59999999999997</v>
      </c>
      <c r="J25" s="30">
        <f t="shared" si="27"/>
        <v>419.79999999999995</v>
      </c>
      <c r="K25" s="30">
        <f t="shared" si="28"/>
        <v>811.39999999999986</v>
      </c>
      <c r="L25" s="19">
        <f t="shared" si="7"/>
        <v>1014.2499999999998</v>
      </c>
      <c r="M25" s="25">
        <v>3</v>
      </c>
    </row>
    <row r="26" spans="1:13" x14ac:dyDescent="0.25">
      <c r="A26" s="18" t="s">
        <v>33</v>
      </c>
      <c r="B26" s="39" t="s">
        <v>86</v>
      </c>
      <c r="C26" s="44" t="s">
        <v>90</v>
      </c>
      <c r="D26" s="45" t="s">
        <v>79</v>
      </c>
      <c r="E26" s="46">
        <v>100</v>
      </c>
      <c r="F26" s="31">
        <v>4.95</v>
      </c>
      <c r="G26" s="31">
        <v>5.6</v>
      </c>
      <c r="H26" s="30">
        <f t="shared" si="22"/>
        <v>10.55</v>
      </c>
      <c r="I26" s="30">
        <f t="shared" si="26"/>
        <v>495</v>
      </c>
      <c r="J26" s="30">
        <f t="shared" si="27"/>
        <v>560</v>
      </c>
      <c r="K26" s="30">
        <f t="shared" si="28"/>
        <v>1055</v>
      </c>
      <c r="L26" s="19">
        <f t="shared" si="7"/>
        <v>1318.75</v>
      </c>
      <c r="M26" s="25">
        <v>5</v>
      </c>
    </row>
    <row r="27" spans="1:13" x14ac:dyDescent="0.25">
      <c r="A27" s="18" t="s">
        <v>34</v>
      </c>
      <c r="B27" s="39" t="s">
        <v>129</v>
      </c>
      <c r="C27" s="44" t="s">
        <v>128</v>
      </c>
      <c r="D27" s="45" t="s">
        <v>79</v>
      </c>
      <c r="E27" s="46">
        <v>24</v>
      </c>
      <c r="F27" s="31">
        <v>2.06</v>
      </c>
      <c r="G27" s="31">
        <v>0</v>
      </c>
      <c r="H27" s="30">
        <f t="shared" si="22"/>
        <v>2.06</v>
      </c>
      <c r="I27" s="30">
        <f t="shared" si="26"/>
        <v>49.44</v>
      </c>
      <c r="J27" s="30">
        <f t="shared" si="27"/>
        <v>0</v>
      </c>
      <c r="K27" s="30">
        <f t="shared" si="28"/>
        <v>49.44</v>
      </c>
      <c r="L27" s="19">
        <f t="shared" si="7"/>
        <v>61.8</v>
      </c>
      <c r="M27" s="25">
        <v>3</v>
      </c>
    </row>
    <row r="28" spans="1:13" ht="51" x14ac:dyDescent="0.25">
      <c r="A28" s="18" t="s">
        <v>35</v>
      </c>
      <c r="B28" s="50" t="s">
        <v>130</v>
      </c>
      <c r="C28" s="43" t="s">
        <v>131</v>
      </c>
      <c r="D28" s="45" t="s">
        <v>132</v>
      </c>
      <c r="E28" s="46">
        <v>4</v>
      </c>
      <c r="F28" s="32">
        <v>340</v>
      </c>
      <c r="G28" s="32">
        <v>0</v>
      </c>
      <c r="H28" s="30">
        <f t="shared" si="22"/>
        <v>340</v>
      </c>
      <c r="I28" s="30">
        <f t="shared" si="26"/>
        <v>1360</v>
      </c>
      <c r="J28" s="30">
        <f t="shared" si="27"/>
        <v>0</v>
      </c>
      <c r="K28" s="30">
        <f t="shared" si="28"/>
        <v>1360</v>
      </c>
      <c r="L28" s="19">
        <f t="shared" si="7"/>
        <v>1700</v>
      </c>
      <c r="M28" s="25">
        <v>3</v>
      </c>
    </row>
    <row r="29" spans="1:13" x14ac:dyDescent="0.25">
      <c r="A29" s="18" t="s">
        <v>36</v>
      </c>
      <c r="B29" s="3"/>
      <c r="C29" s="16"/>
      <c r="D29" s="30"/>
      <c r="E29" s="30"/>
      <c r="F29" s="32"/>
      <c r="G29" s="32"/>
      <c r="H29" s="30">
        <f t="shared" si="22"/>
        <v>0</v>
      </c>
      <c r="I29" s="30">
        <f t="shared" si="26"/>
        <v>0</v>
      </c>
      <c r="J29" s="30">
        <f t="shared" si="27"/>
        <v>0</v>
      </c>
      <c r="K29" s="30">
        <f t="shared" si="28"/>
        <v>0</v>
      </c>
      <c r="L29" s="19">
        <f t="shared" si="7"/>
        <v>0</v>
      </c>
      <c r="M29" s="25"/>
    </row>
    <row r="30" spans="1:13" x14ac:dyDescent="0.25">
      <c r="A30" s="17" t="s">
        <v>37</v>
      </c>
      <c r="B30" s="7"/>
      <c r="C30" s="7" t="s">
        <v>91</v>
      </c>
      <c r="D30" s="33"/>
      <c r="E30" s="33"/>
      <c r="F30" s="33"/>
      <c r="G30" s="33"/>
      <c r="H30" s="33"/>
      <c r="I30" s="34">
        <f>SUM(I31:I37)</f>
        <v>2866.26</v>
      </c>
      <c r="J30" s="34">
        <f>SUM(J31:J37)</f>
        <v>1273.23</v>
      </c>
      <c r="K30" s="34">
        <f>SUM(K31:K37)</f>
        <v>4139.49</v>
      </c>
      <c r="L30" s="60">
        <f t="shared" si="7"/>
        <v>5174.3624999999993</v>
      </c>
      <c r="M30" s="8"/>
    </row>
    <row r="31" spans="1:13" x14ac:dyDescent="0.25">
      <c r="A31" s="18" t="s">
        <v>38</v>
      </c>
      <c r="B31" s="39" t="s">
        <v>92</v>
      </c>
      <c r="C31" s="43" t="s">
        <v>133</v>
      </c>
      <c r="D31" s="52" t="s">
        <v>79</v>
      </c>
      <c r="E31" s="39">
        <v>11</v>
      </c>
      <c r="F31" s="30">
        <v>32.89</v>
      </c>
      <c r="G31" s="30">
        <v>11.19</v>
      </c>
      <c r="H31" s="30">
        <f t="shared" ref="H31:H44" si="29">F31+G31</f>
        <v>44.08</v>
      </c>
      <c r="I31" s="30">
        <f t="shared" ref="I31" si="30">F31*E31</f>
        <v>361.79</v>
      </c>
      <c r="J31" s="30">
        <f t="shared" ref="J31" si="31">G31*E31</f>
        <v>123.08999999999999</v>
      </c>
      <c r="K31" s="30">
        <f t="shared" ref="K31" si="32">I31+J31</f>
        <v>484.88</v>
      </c>
      <c r="L31" s="19">
        <f t="shared" si="7"/>
        <v>606.1</v>
      </c>
      <c r="M31" s="25">
        <v>4</v>
      </c>
    </row>
    <row r="32" spans="1:13" x14ac:dyDescent="0.25">
      <c r="A32" s="18" t="s">
        <v>39</v>
      </c>
      <c r="B32" s="39" t="s">
        <v>93</v>
      </c>
      <c r="C32" s="43" t="s">
        <v>95</v>
      </c>
      <c r="D32" s="45" t="s">
        <v>87</v>
      </c>
      <c r="E32" s="46">
        <v>90</v>
      </c>
      <c r="F32" s="30">
        <v>20.28</v>
      </c>
      <c r="G32" s="30">
        <v>8.67</v>
      </c>
      <c r="H32" s="30">
        <f t="shared" si="29"/>
        <v>28.950000000000003</v>
      </c>
      <c r="I32" s="30">
        <f t="shared" ref="I32:I37" si="33">F32*E32</f>
        <v>1825.2</v>
      </c>
      <c r="J32" s="30">
        <f t="shared" ref="J32:J37" si="34">G32*E32</f>
        <v>780.3</v>
      </c>
      <c r="K32" s="30">
        <f t="shared" ref="K32:K37" si="35">I32+J32</f>
        <v>2605.5</v>
      </c>
      <c r="L32" s="19">
        <f t="shared" si="7"/>
        <v>3256.875</v>
      </c>
      <c r="M32" s="25">
        <v>4</v>
      </c>
    </row>
    <row r="33" spans="1:13" x14ac:dyDescent="0.25">
      <c r="A33" s="18" t="s">
        <v>40</v>
      </c>
      <c r="B33" s="39" t="s">
        <v>134</v>
      </c>
      <c r="C33" s="44" t="s">
        <v>135</v>
      </c>
      <c r="D33" s="45" t="s">
        <v>136</v>
      </c>
      <c r="E33" s="46">
        <v>12</v>
      </c>
      <c r="F33" s="30">
        <v>3.01</v>
      </c>
      <c r="G33" s="30">
        <v>0</v>
      </c>
      <c r="H33" s="30">
        <f t="shared" si="29"/>
        <v>3.01</v>
      </c>
      <c r="I33" s="30">
        <f t="shared" si="33"/>
        <v>36.119999999999997</v>
      </c>
      <c r="J33" s="30">
        <f t="shared" si="34"/>
        <v>0</v>
      </c>
      <c r="K33" s="30">
        <f t="shared" si="35"/>
        <v>36.119999999999997</v>
      </c>
      <c r="L33" s="19">
        <f t="shared" si="7"/>
        <v>45.15</v>
      </c>
      <c r="M33" s="25">
        <v>4</v>
      </c>
    </row>
    <row r="34" spans="1:13" ht="25.5" x14ac:dyDescent="0.25">
      <c r="A34" s="18" t="s">
        <v>41</v>
      </c>
      <c r="B34" s="39" t="s">
        <v>137</v>
      </c>
      <c r="C34" s="58" t="s">
        <v>138</v>
      </c>
      <c r="D34" s="45" t="s">
        <v>79</v>
      </c>
      <c r="E34" s="46">
        <v>11</v>
      </c>
      <c r="F34" s="30">
        <v>41.69</v>
      </c>
      <c r="G34" s="30">
        <v>0</v>
      </c>
      <c r="H34" s="30">
        <f t="shared" si="29"/>
        <v>41.69</v>
      </c>
      <c r="I34" s="30">
        <f t="shared" si="33"/>
        <v>458.59</v>
      </c>
      <c r="J34" s="30">
        <f t="shared" si="34"/>
        <v>0</v>
      </c>
      <c r="K34" s="30">
        <f t="shared" si="35"/>
        <v>458.59</v>
      </c>
      <c r="L34" s="19">
        <f t="shared" si="7"/>
        <v>573.23749999999995</v>
      </c>
      <c r="M34" s="25">
        <v>4</v>
      </c>
    </row>
    <row r="35" spans="1:13" x14ac:dyDescent="0.25">
      <c r="A35" s="18" t="s">
        <v>33</v>
      </c>
      <c r="B35" s="51" t="s">
        <v>139</v>
      </c>
      <c r="C35" s="44" t="s">
        <v>96</v>
      </c>
      <c r="D35" s="53" t="s">
        <v>97</v>
      </c>
      <c r="E35" s="54">
        <v>2</v>
      </c>
      <c r="F35" s="31">
        <v>0</v>
      </c>
      <c r="G35" s="31">
        <v>33.840000000000003</v>
      </c>
      <c r="H35" s="30">
        <f t="shared" ref="H35" si="36">F35+G35</f>
        <v>33.840000000000003</v>
      </c>
      <c r="I35" s="30">
        <f t="shared" ref="I35" si="37">F35*E35</f>
        <v>0</v>
      </c>
      <c r="J35" s="30">
        <f t="shared" ref="J35" si="38">G35*E35</f>
        <v>67.680000000000007</v>
      </c>
      <c r="K35" s="30">
        <f t="shared" ref="K35" si="39">I35+J35</f>
        <v>67.680000000000007</v>
      </c>
      <c r="L35" s="19">
        <f t="shared" si="7"/>
        <v>84.600000000000009</v>
      </c>
      <c r="M35" s="25">
        <v>4</v>
      </c>
    </row>
    <row r="36" spans="1:13" x14ac:dyDescent="0.25">
      <c r="A36" s="18" t="s">
        <v>42</v>
      </c>
      <c r="B36" s="39" t="s">
        <v>94</v>
      </c>
      <c r="C36" s="44" t="s">
        <v>98</v>
      </c>
      <c r="D36" s="45" t="s">
        <v>87</v>
      </c>
      <c r="E36" s="46">
        <v>24</v>
      </c>
      <c r="F36" s="32">
        <v>7.69</v>
      </c>
      <c r="G36" s="32">
        <v>12.59</v>
      </c>
      <c r="H36" s="30">
        <f t="shared" si="29"/>
        <v>20.28</v>
      </c>
      <c r="I36" s="30">
        <f t="shared" si="33"/>
        <v>184.56</v>
      </c>
      <c r="J36" s="30">
        <f t="shared" si="34"/>
        <v>302.15999999999997</v>
      </c>
      <c r="K36" s="30">
        <f t="shared" si="35"/>
        <v>486.71999999999997</v>
      </c>
      <c r="L36" s="19">
        <f t="shared" si="7"/>
        <v>608.4</v>
      </c>
      <c r="M36" s="25">
        <v>3</v>
      </c>
    </row>
    <row r="37" spans="1:13" x14ac:dyDescent="0.25">
      <c r="A37" s="18" t="s">
        <v>43</v>
      </c>
      <c r="B37" s="3"/>
      <c r="C37" s="16"/>
      <c r="D37" s="30"/>
      <c r="E37" s="35"/>
      <c r="F37" s="32"/>
      <c r="G37" s="32"/>
      <c r="H37" s="30">
        <f t="shared" si="29"/>
        <v>0</v>
      </c>
      <c r="I37" s="30">
        <f t="shared" si="33"/>
        <v>0</v>
      </c>
      <c r="J37" s="30">
        <f t="shared" si="34"/>
        <v>0</v>
      </c>
      <c r="K37" s="30">
        <f t="shared" si="35"/>
        <v>0</v>
      </c>
      <c r="L37" s="19">
        <f t="shared" si="7"/>
        <v>0</v>
      </c>
      <c r="M37" s="25"/>
    </row>
    <row r="38" spans="1:13" x14ac:dyDescent="0.25">
      <c r="A38" s="17" t="s">
        <v>44</v>
      </c>
      <c r="B38" s="7"/>
      <c r="C38" s="7" t="s">
        <v>99</v>
      </c>
      <c r="D38" s="7"/>
      <c r="E38" s="7"/>
      <c r="F38" s="7"/>
      <c r="G38" s="7"/>
      <c r="H38" s="7"/>
      <c r="I38" s="20">
        <f>SUM(I39:I44)</f>
        <v>1106.72</v>
      </c>
      <c r="J38" s="20">
        <f>SUM(J39:J44)</f>
        <v>913.17</v>
      </c>
      <c r="K38" s="20">
        <f>SUM(K39:K44)</f>
        <v>2019.89</v>
      </c>
      <c r="L38" s="60">
        <f t="shared" si="7"/>
        <v>2524.8625000000002</v>
      </c>
      <c r="M38" s="8"/>
    </row>
    <row r="39" spans="1:13" ht="25.5" x14ac:dyDescent="0.25">
      <c r="A39" s="18" t="s">
        <v>45</v>
      </c>
      <c r="B39" s="39" t="s">
        <v>140</v>
      </c>
      <c r="C39" s="43" t="s">
        <v>102</v>
      </c>
      <c r="D39" s="52" t="s">
        <v>79</v>
      </c>
      <c r="E39" s="39">
        <v>7</v>
      </c>
      <c r="F39" s="30">
        <v>68.5</v>
      </c>
      <c r="G39" s="30">
        <v>41.97</v>
      </c>
      <c r="H39" s="30">
        <f t="shared" si="29"/>
        <v>110.47</v>
      </c>
      <c r="I39" s="30">
        <f t="shared" ref="I39" si="40">F39*E39</f>
        <v>479.5</v>
      </c>
      <c r="J39" s="30">
        <f t="shared" ref="J39" si="41">G39*E39</f>
        <v>293.78999999999996</v>
      </c>
      <c r="K39" s="30">
        <f t="shared" ref="K39" si="42">I39+J39</f>
        <v>773.29</v>
      </c>
      <c r="L39" s="19">
        <f t="shared" si="7"/>
        <v>966.61249999999995</v>
      </c>
      <c r="M39" s="25">
        <v>7</v>
      </c>
    </row>
    <row r="40" spans="1:13" x14ac:dyDescent="0.25">
      <c r="A40" s="18" t="s">
        <v>46</v>
      </c>
      <c r="B40" s="39" t="s">
        <v>141</v>
      </c>
      <c r="C40" s="44" t="s">
        <v>103</v>
      </c>
      <c r="D40" s="45" t="s">
        <v>79</v>
      </c>
      <c r="E40" s="46">
        <v>4</v>
      </c>
      <c r="F40" s="31">
        <v>38.33</v>
      </c>
      <c r="G40" s="31">
        <v>41.97</v>
      </c>
      <c r="H40" s="30">
        <f t="shared" si="29"/>
        <v>80.3</v>
      </c>
      <c r="I40" s="30">
        <f t="shared" ref="I40:I44" si="43">F40*E40</f>
        <v>153.32</v>
      </c>
      <c r="J40" s="30">
        <f t="shared" ref="J40:J44" si="44">G40*E40</f>
        <v>167.88</v>
      </c>
      <c r="K40" s="30">
        <f t="shared" ref="K40:K44" si="45">I40+J40</f>
        <v>321.2</v>
      </c>
      <c r="L40" s="19">
        <f t="shared" si="7"/>
        <v>401.5</v>
      </c>
      <c r="M40" s="25">
        <v>7</v>
      </c>
    </row>
    <row r="41" spans="1:13" x14ac:dyDescent="0.25">
      <c r="A41" s="18" t="s">
        <v>47</v>
      </c>
      <c r="B41" s="39" t="s">
        <v>100</v>
      </c>
      <c r="C41" s="44" t="s">
        <v>104</v>
      </c>
      <c r="D41" s="45" t="s">
        <v>87</v>
      </c>
      <c r="E41" s="46">
        <v>200</v>
      </c>
      <c r="F41" s="32">
        <v>1.1599999999999999</v>
      </c>
      <c r="G41" s="32">
        <v>1.1200000000000001</v>
      </c>
      <c r="H41" s="30">
        <f t="shared" si="29"/>
        <v>2.2800000000000002</v>
      </c>
      <c r="I41" s="30">
        <f t="shared" si="43"/>
        <v>231.99999999999997</v>
      </c>
      <c r="J41" s="30">
        <f t="shared" si="44"/>
        <v>224.00000000000003</v>
      </c>
      <c r="K41" s="30">
        <f t="shared" si="45"/>
        <v>456</v>
      </c>
      <c r="L41" s="19">
        <f t="shared" si="7"/>
        <v>570</v>
      </c>
      <c r="M41" s="25">
        <v>7</v>
      </c>
    </row>
    <row r="42" spans="1:13" x14ac:dyDescent="0.25">
      <c r="A42" s="18" t="s">
        <v>48</v>
      </c>
      <c r="B42" s="39" t="s">
        <v>100</v>
      </c>
      <c r="C42" s="44" t="s">
        <v>105</v>
      </c>
      <c r="D42" s="45" t="s">
        <v>87</v>
      </c>
      <c r="E42" s="46">
        <v>200</v>
      </c>
      <c r="F42" s="30">
        <v>1.1599999999999999</v>
      </c>
      <c r="G42" s="30">
        <v>1.1200000000000001</v>
      </c>
      <c r="H42" s="30">
        <f t="shared" si="29"/>
        <v>2.2800000000000002</v>
      </c>
      <c r="I42" s="30">
        <f t="shared" si="43"/>
        <v>231.99999999999997</v>
      </c>
      <c r="J42" s="30">
        <f t="shared" si="44"/>
        <v>224.00000000000003</v>
      </c>
      <c r="K42" s="30">
        <f t="shared" si="45"/>
        <v>456</v>
      </c>
      <c r="L42" s="19">
        <f t="shared" si="7"/>
        <v>570</v>
      </c>
      <c r="M42" s="25">
        <v>7</v>
      </c>
    </row>
    <row r="43" spans="1:13" x14ac:dyDescent="0.25">
      <c r="A43" s="18" t="s">
        <v>49</v>
      </c>
      <c r="B43" s="39" t="s">
        <v>101</v>
      </c>
      <c r="C43" s="44" t="s">
        <v>106</v>
      </c>
      <c r="D43" s="45"/>
      <c r="E43" s="55">
        <v>1</v>
      </c>
      <c r="F43" s="30">
        <v>9.9</v>
      </c>
      <c r="G43" s="30">
        <v>3.5</v>
      </c>
      <c r="H43" s="30">
        <f t="shared" si="29"/>
        <v>13.4</v>
      </c>
      <c r="I43" s="30">
        <f t="shared" si="43"/>
        <v>9.9</v>
      </c>
      <c r="J43" s="30">
        <f t="shared" si="44"/>
        <v>3.5</v>
      </c>
      <c r="K43" s="30">
        <f t="shared" si="45"/>
        <v>13.4</v>
      </c>
      <c r="L43" s="19">
        <f t="shared" si="7"/>
        <v>16.75</v>
      </c>
      <c r="M43" s="25">
        <v>7</v>
      </c>
    </row>
    <row r="44" spans="1:13" x14ac:dyDescent="0.25">
      <c r="A44" s="18" t="s">
        <v>50</v>
      </c>
      <c r="B44" s="3"/>
      <c r="C44" s="16"/>
      <c r="D44" s="30"/>
      <c r="E44" s="30"/>
      <c r="F44" s="30"/>
      <c r="G44" s="30"/>
      <c r="H44" s="30">
        <f t="shared" si="29"/>
        <v>0</v>
      </c>
      <c r="I44" s="30">
        <f t="shared" si="43"/>
        <v>0</v>
      </c>
      <c r="J44" s="30">
        <f t="shared" si="44"/>
        <v>0</v>
      </c>
      <c r="K44" s="30">
        <f t="shared" si="45"/>
        <v>0</v>
      </c>
      <c r="L44" s="19">
        <f t="shared" si="7"/>
        <v>0</v>
      </c>
      <c r="M44" s="25"/>
    </row>
    <row r="45" spans="1:13" x14ac:dyDescent="0.25">
      <c r="A45" s="17" t="s">
        <v>51</v>
      </c>
      <c r="B45" s="7"/>
      <c r="C45" s="7" t="s">
        <v>107</v>
      </c>
      <c r="D45" s="7"/>
      <c r="E45" s="7"/>
      <c r="F45" s="7"/>
      <c r="G45" s="7"/>
      <c r="H45" s="7"/>
      <c r="I45" s="20">
        <f>SUM(I46:I54)</f>
        <v>582.29</v>
      </c>
      <c r="J45" s="20">
        <f>SUM(J46:J54)</f>
        <v>320.20000000000005</v>
      </c>
      <c r="K45" s="20">
        <f>SUM(K46:K54)</f>
        <v>902.49</v>
      </c>
      <c r="L45" s="60">
        <f t="shared" si="7"/>
        <v>1128.1125</v>
      </c>
      <c r="M45" s="8"/>
    </row>
    <row r="46" spans="1:13" x14ac:dyDescent="0.25">
      <c r="A46" s="18" t="s">
        <v>52</v>
      </c>
      <c r="B46" s="39" t="s">
        <v>154</v>
      </c>
      <c r="C46" s="56" t="s">
        <v>110</v>
      </c>
      <c r="D46" s="45" t="s">
        <v>79</v>
      </c>
      <c r="E46" s="55">
        <v>2</v>
      </c>
      <c r="F46" s="30">
        <v>6.8</v>
      </c>
      <c r="G46" s="30">
        <v>0</v>
      </c>
      <c r="H46" s="30">
        <f t="shared" ref="H46:H54" si="46">F46+G46</f>
        <v>6.8</v>
      </c>
      <c r="I46" s="30">
        <f t="shared" ref="I46" si="47">F46*E46</f>
        <v>13.6</v>
      </c>
      <c r="J46" s="30">
        <f t="shared" ref="J46" si="48">G46*E46</f>
        <v>0</v>
      </c>
      <c r="K46" s="30">
        <f t="shared" ref="K46" si="49">I46+J46</f>
        <v>13.6</v>
      </c>
      <c r="L46" s="19">
        <f t="shared" si="7"/>
        <v>17</v>
      </c>
      <c r="M46" s="25">
        <v>2</v>
      </c>
    </row>
    <row r="47" spans="1:13" x14ac:dyDescent="0.25">
      <c r="A47" s="18" t="s">
        <v>53</v>
      </c>
      <c r="B47" s="39" t="s">
        <v>154</v>
      </c>
      <c r="C47" s="56" t="s">
        <v>111</v>
      </c>
      <c r="D47" s="45" t="s">
        <v>79</v>
      </c>
      <c r="E47" s="55">
        <v>2</v>
      </c>
      <c r="F47" s="30">
        <v>28.9</v>
      </c>
      <c r="G47" s="30">
        <v>0</v>
      </c>
      <c r="H47" s="30">
        <f t="shared" si="46"/>
        <v>28.9</v>
      </c>
      <c r="I47" s="30">
        <f t="shared" ref="I47:I54" si="50">F47*E47</f>
        <v>57.8</v>
      </c>
      <c r="J47" s="30">
        <f t="shared" ref="J47:J54" si="51">G47*E47</f>
        <v>0</v>
      </c>
      <c r="K47" s="30">
        <f t="shared" ref="K47:K54" si="52">I47+J47</f>
        <v>57.8</v>
      </c>
      <c r="L47" s="19">
        <f t="shared" si="7"/>
        <v>72.25</v>
      </c>
      <c r="M47" s="25">
        <v>2</v>
      </c>
    </row>
    <row r="48" spans="1:13" x14ac:dyDescent="0.25">
      <c r="A48" s="18" t="s">
        <v>54</v>
      </c>
      <c r="B48" s="39" t="s">
        <v>154</v>
      </c>
      <c r="C48" s="56" t="s">
        <v>112</v>
      </c>
      <c r="D48" s="45" t="s">
        <v>79</v>
      </c>
      <c r="E48" s="55">
        <v>2</v>
      </c>
      <c r="F48" s="30">
        <v>138.9</v>
      </c>
      <c r="G48" s="30">
        <v>0</v>
      </c>
      <c r="H48" s="30">
        <f t="shared" si="46"/>
        <v>138.9</v>
      </c>
      <c r="I48" s="30">
        <f t="shared" si="50"/>
        <v>277.8</v>
      </c>
      <c r="J48" s="30">
        <f t="shared" si="51"/>
        <v>0</v>
      </c>
      <c r="K48" s="30">
        <f t="shared" si="52"/>
        <v>277.8</v>
      </c>
      <c r="L48" s="19">
        <f t="shared" si="7"/>
        <v>347.25</v>
      </c>
      <c r="M48" s="25">
        <v>2</v>
      </c>
    </row>
    <row r="49" spans="1:13" x14ac:dyDescent="0.25">
      <c r="A49" s="18" t="s">
        <v>55</v>
      </c>
      <c r="B49" s="39" t="s">
        <v>154</v>
      </c>
      <c r="C49" s="56" t="s">
        <v>113</v>
      </c>
      <c r="D49" s="45" t="s">
        <v>79</v>
      </c>
      <c r="E49" s="55">
        <v>1</v>
      </c>
      <c r="F49" s="30">
        <v>3.5</v>
      </c>
      <c r="G49" s="30">
        <v>0</v>
      </c>
      <c r="H49" s="30">
        <f t="shared" si="46"/>
        <v>3.5</v>
      </c>
      <c r="I49" s="30">
        <f t="shared" si="50"/>
        <v>3.5</v>
      </c>
      <c r="J49" s="30">
        <f t="shared" si="51"/>
        <v>0</v>
      </c>
      <c r="K49" s="30">
        <f t="shared" si="52"/>
        <v>3.5</v>
      </c>
      <c r="L49" s="19">
        <f t="shared" si="7"/>
        <v>4.375</v>
      </c>
      <c r="M49" s="25">
        <v>2</v>
      </c>
    </row>
    <row r="50" spans="1:13" x14ac:dyDescent="0.25">
      <c r="A50" s="18" t="s">
        <v>56</v>
      </c>
      <c r="B50" s="39" t="s">
        <v>108</v>
      </c>
      <c r="C50" s="44" t="s">
        <v>114</v>
      </c>
      <c r="D50" s="45" t="s">
        <v>115</v>
      </c>
      <c r="E50" s="55">
        <v>10</v>
      </c>
      <c r="F50" s="31">
        <v>0</v>
      </c>
      <c r="G50" s="31">
        <v>15.65</v>
      </c>
      <c r="H50" s="30">
        <f t="shared" si="46"/>
        <v>15.65</v>
      </c>
      <c r="I50" s="30">
        <f t="shared" si="50"/>
        <v>0</v>
      </c>
      <c r="J50" s="30">
        <f t="shared" si="51"/>
        <v>156.5</v>
      </c>
      <c r="K50" s="30">
        <f t="shared" si="52"/>
        <v>156.5</v>
      </c>
      <c r="L50" s="19">
        <f t="shared" si="7"/>
        <v>195.625</v>
      </c>
      <c r="M50" s="25">
        <v>2</v>
      </c>
    </row>
    <row r="51" spans="1:13" x14ac:dyDescent="0.25">
      <c r="A51" s="18" t="s">
        <v>57</v>
      </c>
      <c r="B51" s="39" t="s">
        <v>109</v>
      </c>
      <c r="C51" s="43" t="s">
        <v>153</v>
      </c>
      <c r="D51" s="45" t="s">
        <v>115</v>
      </c>
      <c r="E51" s="55">
        <v>10</v>
      </c>
      <c r="F51" s="31">
        <v>0</v>
      </c>
      <c r="G51" s="31">
        <v>16.37</v>
      </c>
      <c r="H51" s="30">
        <f t="shared" si="46"/>
        <v>16.37</v>
      </c>
      <c r="I51" s="30">
        <f t="shared" si="50"/>
        <v>0</v>
      </c>
      <c r="J51" s="30">
        <f t="shared" si="51"/>
        <v>163.70000000000002</v>
      </c>
      <c r="K51" s="30">
        <f t="shared" si="52"/>
        <v>163.70000000000002</v>
      </c>
      <c r="L51" s="19">
        <f t="shared" si="7"/>
        <v>204.62500000000003</v>
      </c>
      <c r="M51" s="25">
        <v>2</v>
      </c>
    </row>
    <row r="52" spans="1:13" x14ac:dyDescent="0.25">
      <c r="A52" s="18" t="s">
        <v>58</v>
      </c>
      <c r="B52" s="39" t="s">
        <v>155</v>
      </c>
      <c r="C52" s="43" t="s">
        <v>116</v>
      </c>
      <c r="D52" s="45" t="s">
        <v>117</v>
      </c>
      <c r="E52" s="55">
        <v>40</v>
      </c>
      <c r="F52" s="32">
        <v>3.9</v>
      </c>
      <c r="G52" s="32">
        <v>0</v>
      </c>
      <c r="H52" s="30">
        <f t="shared" si="46"/>
        <v>3.9</v>
      </c>
      <c r="I52" s="30">
        <f t="shared" si="50"/>
        <v>156</v>
      </c>
      <c r="J52" s="30">
        <f t="shared" si="51"/>
        <v>0</v>
      </c>
      <c r="K52" s="30">
        <f t="shared" si="52"/>
        <v>156</v>
      </c>
      <c r="L52" s="19">
        <f t="shared" si="7"/>
        <v>195</v>
      </c>
      <c r="M52" s="25">
        <v>2</v>
      </c>
    </row>
    <row r="53" spans="1:13" x14ac:dyDescent="0.25">
      <c r="A53" s="18" t="s">
        <v>59</v>
      </c>
      <c r="B53" s="59" t="s">
        <v>154</v>
      </c>
      <c r="C53" s="43" t="s">
        <v>118</v>
      </c>
      <c r="D53" s="45" t="s">
        <v>156</v>
      </c>
      <c r="E53" s="55">
        <v>1</v>
      </c>
      <c r="F53" s="32">
        <v>73.59</v>
      </c>
      <c r="G53" s="32">
        <v>0</v>
      </c>
      <c r="H53" s="30">
        <f t="shared" si="46"/>
        <v>73.59</v>
      </c>
      <c r="I53" s="30">
        <f t="shared" si="50"/>
        <v>73.59</v>
      </c>
      <c r="J53" s="30">
        <f t="shared" si="51"/>
        <v>0</v>
      </c>
      <c r="K53" s="30">
        <f t="shared" si="52"/>
        <v>73.59</v>
      </c>
      <c r="L53" s="19">
        <f t="shared" si="7"/>
        <v>91.987500000000011</v>
      </c>
      <c r="M53" s="25">
        <v>2</v>
      </c>
    </row>
    <row r="54" spans="1:13" x14ac:dyDescent="0.25">
      <c r="A54" s="18" t="s">
        <v>60</v>
      </c>
      <c r="B54" s="3"/>
      <c r="C54" s="16"/>
      <c r="D54" s="30"/>
      <c r="E54" s="30"/>
      <c r="F54" s="30"/>
      <c r="G54" s="30"/>
      <c r="H54" s="30">
        <f t="shared" si="46"/>
        <v>0</v>
      </c>
      <c r="I54" s="30">
        <f t="shared" si="50"/>
        <v>0</v>
      </c>
      <c r="J54" s="30">
        <f t="shared" si="51"/>
        <v>0</v>
      </c>
      <c r="K54" s="30">
        <f t="shared" si="52"/>
        <v>0</v>
      </c>
      <c r="L54" s="19">
        <f t="shared" si="7"/>
        <v>0</v>
      </c>
      <c r="M54" s="25"/>
    </row>
    <row r="55" spans="1:13" x14ac:dyDescent="0.25">
      <c r="A55" s="17" t="s">
        <v>61</v>
      </c>
      <c r="B55" s="7"/>
      <c r="C55" s="7" t="s">
        <v>119</v>
      </c>
      <c r="D55" s="33"/>
      <c r="E55" s="33"/>
      <c r="F55" s="33"/>
      <c r="G55" s="33"/>
      <c r="H55" s="33"/>
      <c r="I55" s="34">
        <f>SUM(I56:I59)</f>
        <v>1585.06</v>
      </c>
      <c r="J55" s="34">
        <f>SUM(J56:J59)</f>
        <v>3218.13</v>
      </c>
      <c r="K55" s="34">
        <f>SUM(K56:K59)</f>
        <v>4803.1900000000005</v>
      </c>
      <c r="L55" s="60">
        <f t="shared" si="7"/>
        <v>6003.9875000000011</v>
      </c>
      <c r="M55" s="8"/>
    </row>
    <row r="56" spans="1:13" x14ac:dyDescent="0.25">
      <c r="A56" s="18" t="s">
        <v>62</v>
      </c>
      <c r="B56" s="59" t="s">
        <v>157</v>
      </c>
      <c r="C56" s="16" t="s">
        <v>160</v>
      </c>
      <c r="D56" s="30" t="s">
        <v>144</v>
      </c>
      <c r="E56" s="30">
        <v>1324</v>
      </c>
      <c r="F56" s="30">
        <v>0.19</v>
      </c>
      <c r="G56" s="30">
        <v>1.62</v>
      </c>
      <c r="H56" s="30">
        <f t="shared" ref="H56:H59" si="53">F56+G56</f>
        <v>1.81</v>
      </c>
      <c r="I56" s="30">
        <f t="shared" ref="I56" si="54">F56*E56</f>
        <v>251.56</v>
      </c>
      <c r="J56" s="30">
        <f t="shared" ref="J56" si="55">G56*E56</f>
        <v>2144.88</v>
      </c>
      <c r="K56" s="30">
        <f t="shared" ref="K56" si="56">I56+J56</f>
        <v>2396.44</v>
      </c>
      <c r="L56" s="19">
        <f t="shared" si="7"/>
        <v>2995.55</v>
      </c>
      <c r="M56" s="25">
        <v>8</v>
      </c>
    </row>
    <row r="57" spans="1:13" ht="45" x14ac:dyDescent="0.25">
      <c r="A57" s="18" t="s">
        <v>63</v>
      </c>
      <c r="B57" s="59" t="s">
        <v>158</v>
      </c>
      <c r="C57" s="16" t="s">
        <v>159</v>
      </c>
      <c r="D57" s="30" t="s">
        <v>144</v>
      </c>
      <c r="E57" s="30">
        <v>25</v>
      </c>
      <c r="F57" s="30">
        <v>0</v>
      </c>
      <c r="G57" s="30">
        <v>17.32</v>
      </c>
      <c r="H57" s="30">
        <f t="shared" si="53"/>
        <v>17.32</v>
      </c>
      <c r="I57" s="30">
        <f t="shared" ref="I57:I59" si="57">F57*E57</f>
        <v>0</v>
      </c>
      <c r="J57" s="30">
        <f t="shared" ref="J57:J59" si="58">G57*E57</f>
        <v>433</v>
      </c>
      <c r="K57" s="30">
        <f t="shared" ref="K57:K59" si="59">I57+J57</f>
        <v>433</v>
      </c>
      <c r="L57" s="19">
        <f t="shared" si="7"/>
        <v>541.25</v>
      </c>
      <c r="M57" s="25">
        <v>8</v>
      </c>
    </row>
    <row r="58" spans="1:13" ht="30" x14ac:dyDescent="0.25">
      <c r="A58" s="18" t="s">
        <v>64</v>
      </c>
      <c r="B58" s="59" t="s">
        <v>162</v>
      </c>
      <c r="C58" s="62" t="s">
        <v>163</v>
      </c>
      <c r="D58" s="30" t="s">
        <v>144</v>
      </c>
      <c r="E58" s="30">
        <v>25</v>
      </c>
      <c r="F58" s="30">
        <v>44.74</v>
      </c>
      <c r="G58" s="30">
        <v>12.01</v>
      </c>
      <c r="H58" s="30">
        <f t="shared" ref="H58" si="60">F58+G58</f>
        <v>56.75</v>
      </c>
      <c r="I58" s="30">
        <f t="shared" ref="I58" si="61">F58*E58</f>
        <v>1118.5</v>
      </c>
      <c r="J58" s="30">
        <f t="shared" ref="J58" si="62">G58*E58</f>
        <v>300.25</v>
      </c>
      <c r="K58" s="30">
        <f t="shared" ref="K58" si="63">I58+J58</f>
        <v>1418.75</v>
      </c>
      <c r="L58" s="19">
        <f t="shared" ref="L58" si="64">K58*1.25</f>
        <v>1773.4375</v>
      </c>
      <c r="M58" s="25">
        <v>8</v>
      </c>
    </row>
    <row r="59" spans="1:13" ht="45.75" thickBot="1" x14ac:dyDescent="0.3">
      <c r="A59" s="18" t="s">
        <v>161</v>
      </c>
      <c r="B59" s="59" t="s">
        <v>164</v>
      </c>
      <c r="C59" s="63" t="s">
        <v>165</v>
      </c>
      <c r="D59" s="30" t="s">
        <v>144</v>
      </c>
      <c r="E59" s="30">
        <v>25</v>
      </c>
      <c r="F59" s="30">
        <v>8.6</v>
      </c>
      <c r="G59" s="30">
        <v>13.6</v>
      </c>
      <c r="H59" s="30">
        <f t="shared" si="53"/>
        <v>22.2</v>
      </c>
      <c r="I59" s="30">
        <f t="shared" si="57"/>
        <v>215</v>
      </c>
      <c r="J59" s="30">
        <f t="shared" si="58"/>
        <v>340</v>
      </c>
      <c r="K59" s="30">
        <f t="shared" si="59"/>
        <v>555</v>
      </c>
      <c r="L59" s="19">
        <f t="shared" si="7"/>
        <v>693.75</v>
      </c>
      <c r="M59" s="25">
        <v>8</v>
      </c>
    </row>
    <row r="60" spans="1:13" x14ac:dyDescent="0.25">
      <c r="A60" s="36"/>
      <c r="B60" s="37"/>
      <c r="C60" s="38" t="s">
        <v>5</v>
      </c>
      <c r="D60" s="75" t="s">
        <v>70</v>
      </c>
      <c r="E60" s="76"/>
      <c r="F60" s="75" t="s">
        <v>65</v>
      </c>
      <c r="G60" s="76"/>
      <c r="H60" s="75" t="s">
        <v>66</v>
      </c>
      <c r="I60" s="76"/>
      <c r="J60" s="38" t="s">
        <v>67</v>
      </c>
      <c r="K60" s="75" t="s">
        <v>68</v>
      </c>
      <c r="L60" s="76"/>
    </row>
    <row r="61" spans="1:13" ht="15.75" thickBot="1" x14ac:dyDescent="0.3">
      <c r="A61" s="21"/>
      <c r="B61" s="22"/>
      <c r="C61" s="23" t="s">
        <v>69</v>
      </c>
      <c r="D61" s="71">
        <f>I3+I12+I17+I21+I30+I38+I45+I55</f>
        <v>25397.38</v>
      </c>
      <c r="E61" s="72"/>
      <c r="F61" s="73">
        <f>J3+J12+J17+J21+J30+J38+J45+J55</f>
        <v>36763.769999999997</v>
      </c>
      <c r="G61" s="74"/>
      <c r="H61" s="73">
        <f>SUM(D61:G61)</f>
        <v>62161.149999999994</v>
      </c>
      <c r="I61" s="74"/>
      <c r="J61" s="24">
        <v>0.25</v>
      </c>
      <c r="K61" s="73">
        <f>H61*(1+J61)</f>
        <v>77701.4375</v>
      </c>
      <c r="L61" s="74"/>
    </row>
  </sheetData>
  <mergeCells count="16">
    <mergeCell ref="D61:E61"/>
    <mergeCell ref="F61:G61"/>
    <mergeCell ref="H61:I61"/>
    <mergeCell ref="K61:L61"/>
    <mergeCell ref="D60:E60"/>
    <mergeCell ref="F60:G60"/>
    <mergeCell ref="H60:I60"/>
    <mergeCell ref="K60:L60"/>
    <mergeCell ref="I1:K1"/>
    <mergeCell ref="M1:M2"/>
    <mergeCell ref="A1:A2"/>
    <mergeCell ref="B1:B2"/>
    <mergeCell ref="C1:C2"/>
    <mergeCell ref="D1:D2"/>
    <mergeCell ref="E1:E2"/>
    <mergeCell ref="F1:H1"/>
  </mergeCells>
  <pageMargins left="0.511811024" right="0.511811024" top="0.78740157499999996" bottom="0.78740157499999996" header="0.31496062000000002" footer="0.31496062000000002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Ribeiro Diaz Suarez</dc:creator>
  <cp:lastModifiedBy>Vania Claudia Alvina de Sousa Silva</cp:lastModifiedBy>
  <cp:lastPrinted>2016-04-22T16:52:31Z</cp:lastPrinted>
  <dcterms:created xsi:type="dcterms:W3CDTF">2016-02-29T17:35:25Z</dcterms:created>
  <dcterms:modified xsi:type="dcterms:W3CDTF">2016-06-07T13:38:58Z</dcterms:modified>
</cp:coreProperties>
</file>